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firstSheet="1" activeTab="2"/>
  </bookViews>
  <sheets>
    <sheet name="Copyright" sheetId="1" r:id="rId1"/>
    <sheet name="WACC" sheetId="2" r:id="rId2"/>
    <sheet name="DCF Valuation" sheetId="3" r:id="rId3"/>
    <sheet name="Comps Data" sheetId="4" r:id="rId4"/>
  </sheets>
  <definedNames/>
  <calcPr fullCalcOnLoad="1"/>
</workbook>
</file>

<file path=xl/sharedStrings.xml><?xml version="1.0" encoding="utf-8"?>
<sst xmlns="http://schemas.openxmlformats.org/spreadsheetml/2006/main" count="111" uniqueCount="82">
  <si>
    <t>Net Sales</t>
  </si>
  <si>
    <t>Cost of Sales</t>
  </si>
  <si>
    <t>Gross Profit</t>
  </si>
  <si>
    <t>Total Operating Expenses</t>
  </si>
  <si>
    <t>Depreciation &amp; Amortization</t>
  </si>
  <si>
    <t>Taxes</t>
  </si>
  <si>
    <t>EBITDA</t>
  </si>
  <si>
    <t>Net Working Capital Investment</t>
  </si>
  <si>
    <t>FY2005E</t>
  </si>
  <si>
    <t>FY2006E</t>
  </si>
  <si>
    <t>FY2007E</t>
  </si>
  <si>
    <t>FY2008E</t>
  </si>
  <si>
    <t>Op. Income Before Depreciation</t>
  </si>
  <si>
    <t xml:space="preserve">Company Name </t>
  </si>
  <si>
    <t>Industry</t>
  </si>
  <si>
    <t>Sports Apparel, Footwear, &amp; Equipment</t>
  </si>
  <si>
    <t>Sports Apparel</t>
  </si>
  <si>
    <t>Sports Equipment</t>
  </si>
  <si>
    <t>Sports Apparel &amp; Footwear</t>
  </si>
  <si>
    <t>Apparel, incl. Sports Apparel</t>
  </si>
  <si>
    <t>Sports Equipment &amp; Apparel</t>
  </si>
  <si>
    <t xml:space="preserve">VF Corp </t>
  </si>
  <si>
    <t xml:space="preserve"> Five-Year Average Debt-to-Total Value</t>
  </si>
  <si>
    <t>This courseware was prepared solely as the basis for class discussion.  Cases are not intended to serve as</t>
  </si>
  <si>
    <t xml:space="preserve">endorsements, sources of primary data, or illustrations of effective or ineffective management.  </t>
  </si>
  <si>
    <t>Harvard Business School Case 206-027</t>
  </si>
  <si>
    <t xml:space="preserve">K2 Inc. </t>
  </si>
  <si>
    <t xml:space="preserve">Columbia Sportswear Co. </t>
  </si>
  <si>
    <t>Spyder Active Sports—2004</t>
  </si>
  <si>
    <t xml:space="preserve">stored in a retrieval system, used in a spreadsheet or transmitted in any form or by any means—electronic, </t>
  </si>
  <si>
    <t>mechanical, photocopying, recording or otherwise—without the permission of Harvard Business School.</t>
  </si>
  <si>
    <t>Case Software 9-207-701</t>
  </si>
  <si>
    <t xml:space="preserve">Copyright © 2006 Presidents and Fellows  of Harvard College.  No part of this product may be reproduced, </t>
  </si>
  <si>
    <t>Percent of Sales</t>
  </si>
  <si>
    <t>Tax Rate</t>
  </si>
  <si>
    <t>Unlevered Net Income</t>
  </si>
  <si>
    <t>Add Back Depreciation</t>
  </si>
  <si>
    <t>Less Capital Expenditures</t>
  </si>
  <si>
    <t>Less Net Working Capital Investment</t>
  </si>
  <si>
    <t>Total Free Cash Flow</t>
  </si>
  <si>
    <t>Discount Rate</t>
  </si>
  <si>
    <t>Terminal Value Growth Rate</t>
  </si>
  <si>
    <t>TV</t>
  </si>
  <si>
    <t>PV Cash Flows</t>
  </si>
  <si>
    <t>PV Terminal Value</t>
  </si>
  <si>
    <t>Enterprise Value</t>
  </si>
  <si>
    <t>Net Sales growth</t>
  </si>
  <si>
    <t>EV/EBITDA</t>
  </si>
  <si>
    <t>EV/Sales</t>
  </si>
  <si>
    <t>Average</t>
  </si>
  <si>
    <t>Median</t>
  </si>
  <si>
    <t>Market Risk Premium</t>
  </si>
  <si>
    <t>FY2009E</t>
  </si>
  <si>
    <t>Implied 2005 EBITDA Multiple</t>
  </si>
  <si>
    <t>Implied 2005 Sales Multiple</t>
  </si>
  <si>
    <t>CAPM Cost of Capital (Unlevered)</t>
  </si>
  <si>
    <t>Current Risk Free Rate (April 2004, 20 Year Treasury)</t>
  </si>
  <si>
    <t>Total Cost of Capital</t>
  </si>
  <si>
    <t>Sales</t>
  </si>
  <si>
    <t>Implied Enterprise Value (Average)</t>
  </si>
  <si>
    <t>Implied Enterprise Value (Median)</t>
  </si>
  <si>
    <t>Five Average D/E</t>
  </si>
  <si>
    <t>Unlvered Beta</t>
  </si>
  <si>
    <t>Capital Expenditures %</t>
  </si>
  <si>
    <t>Capital Expenditures $</t>
  </si>
  <si>
    <t>Change in NWC</t>
  </si>
  <si>
    <t>WC</t>
  </si>
  <si>
    <t>FY2004 Current</t>
  </si>
  <si>
    <t>EBIT</t>
  </si>
  <si>
    <t xml:space="preserve">Total Interest-Bearing Debt   </t>
  </si>
  <si>
    <t>Selected Financial Data about Comparable Companies (in $ millions, as  year end 2004)</t>
  </si>
  <si>
    <t>Consolidated Income Statement and Cash Flow Adjustments—Historical and Forecasted (in $ thousands)</t>
  </si>
  <si>
    <r>
      <t>Interest-Bearing Debt</t>
    </r>
    <r>
      <rPr>
        <b/>
        <sz val="9"/>
        <color indexed="8"/>
        <rFont val="Palatino"/>
        <family val="1"/>
      </rPr>
      <t xml:space="preserve">   </t>
    </r>
  </si>
  <si>
    <t>Selected Financial Data about Comparable Companies (in $ millions 2004)</t>
  </si>
  <si>
    <t>Beta</t>
  </si>
  <si>
    <t xml:space="preserve"> Market Value of Equity</t>
  </si>
  <si>
    <t>Creative Sports Values (2005)</t>
  </si>
  <si>
    <t>Adidas-Salomon AG</t>
  </si>
  <si>
    <t>Nike Inc.</t>
  </si>
  <si>
    <t>Quiksilver Inc.</t>
  </si>
  <si>
    <t>Skis Rossignol SA</t>
  </si>
  <si>
    <t>Small Stock Premium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</si>
</sst>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[$-409]dddd\,\ mmmm\ dd\,\ yyyy"/>
    <numFmt numFmtId="168" formatCode="_(* #,##0.0_);_(* \(#,##0.0\);_(* &quot;-&quot;??_);_(@_)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;@"/>
    <numFmt numFmtId="177" formatCode="0.0"/>
    <numFmt numFmtId="178" formatCode="m/d/yy;@"/>
    <numFmt numFmtId="179" formatCode="#,##0.0"/>
    <numFmt numFmtId="180" formatCode="_([$€-2]* #,##0.00_);_([$€-2]* \(#,##0.00\);_([$€-2]* &quot;-&quot;??_)"/>
    <numFmt numFmtId="181" formatCode="&quot;$&quot;#,##0"/>
    <numFmt numFmtId="182" formatCode="0.0000000000000000%"/>
    <numFmt numFmtId="183" formatCode="0.000000000000000%"/>
    <numFmt numFmtId="184" formatCode="&quot;$&quot;#,##0.00"/>
    <numFmt numFmtId="185" formatCode="0.0000000"/>
    <numFmt numFmtId="186" formatCode="0.000000"/>
    <numFmt numFmtId="187" formatCode="_(* #,##0.000_);_(* \(#,##0.000\);_(* &quot;-&quot;??_);_(@_)"/>
    <numFmt numFmtId="188" formatCode="[$-409]h:mm:ss\ AM/PM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Palatino"/>
      <family val="1"/>
    </font>
    <font>
      <sz val="10"/>
      <color indexed="8"/>
      <name val="Palatino"/>
      <family val="1"/>
    </font>
    <font>
      <sz val="9"/>
      <color indexed="8"/>
      <name val="Palatino"/>
      <family val="1"/>
    </font>
    <font>
      <b/>
      <sz val="9"/>
      <color indexed="8"/>
      <name val="Palatino"/>
      <family val="1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u val="singleAccounting"/>
      <sz val="9"/>
      <color indexed="8"/>
      <name val="Helvetica"/>
      <family val="2"/>
    </font>
    <font>
      <vertAlign val="superscript"/>
      <sz val="8"/>
      <name val="Palatino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165" fontId="9" fillId="0" borderId="0" xfId="42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wrapText="1"/>
    </xf>
    <xf numFmtId="8" fontId="7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wrapText="1"/>
    </xf>
    <xf numFmtId="181" fontId="7" fillId="0" borderId="14" xfId="0" applyNumberFormat="1" applyFont="1" applyBorder="1" applyAlignment="1">
      <alignment wrapText="1"/>
    </xf>
    <xf numFmtId="39" fontId="0" fillId="0" borderId="0" xfId="46" applyNumberFormat="1" applyFont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177" fontId="7" fillId="0" borderId="0" xfId="0" applyNumberFormat="1" applyFont="1" applyBorder="1" applyAlignment="1">
      <alignment wrapText="1"/>
    </xf>
    <xf numFmtId="9" fontId="7" fillId="0" borderId="0" xfId="0" applyNumberFormat="1" applyFont="1" applyBorder="1" applyAlignment="1">
      <alignment wrapText="1"/>
    </xf>
    <xf numFmtId="9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2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" sqref="E1"/>
    </sheetView>
  </sheetViews>
  <sheetFormatPr defaultColWidth="9.140625" defaultRowHeight="12.75"/>
  <sheetData>
    <row r="1" spans="1:7" ht="15.75">
      <c r="A1" s="30" t="s">
        <v>28</v>
      </c>
      <c r="B1" s="31"/>
      <c r="C1" s="31"/>
      <c r="D1" s="31"/>
      <c r="E1" s="31"/>
      <c r="F1" s="31"/>
      <c r="G1" s="31"/>
    </row>
    <row r="3" ht="12.75">
      <c r="A3" t="s">
        <v>25</v>
      </c>
    </row>
    <row r="4" ht="12.75">
      <c r="A4" t="s">
        <v>31</v>
      </c>
    </row>
    <row r="6" ht="12.75">
      <c r="A6" t="s">
        <v>23</v>
      </c>
    </row>
    <row r="7" ht="12.75">
      <c r="A7" t="s">
        <v>24</v>
      </c>
    </row>
    <row r="8" ht="12.75">
      <c r="A8" t="s">
        <v>32</v>
      </c>
    </row>
    <row r="9" ht="12.75">
      <c r="A9" t="s">
        <v>29</v>
      </c>
    </row>
    <row r="10" ht="12.75">
      <c r="A10" t="s">
        <v>30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6.140625" style="0" customWidth="1"/>
    <col min="2" max="2" width="31.8515625" style="0" customWidth="1"/>
    <col min="3" max="3" width="8.140625" style="0" customWidth="1"/>
    <col min="4" max="4" width="12.421875" style="0" customWidth="1"/>
    <col min="5" max="5" width="12.140625" style="17" customWidth="1"/>
    <col min="6" max="6" width="13.8515625" style="0" customWidth="1"/>
    <col min="7" max="7" width="13.7109375" style="0" customWidth="1"/>
  </cols>
  <sheetData>
    <row r="1" ht="12.75">
      <c r="A1" s="13" t="s">
        <v>70</v>
      </c>
    </row>
    <row r="2" spans="3:6" ht="13.5" thickBot="1">
      <c r="C2" s="15"/>
      <c r="D2" s="15"/>
      <c r="E2" s="15"/>
      <c r="F2" s="15"/>
    </row>
    <row r="3" spans="1:8" s="1" customFormat="1" ht="42.75" customHeight="1" thickBot="1">
      <c r="A3" s="23" t="s">
        <v>13</v>
      </c>
      <c r="B3" s="23" t="s">
        <v>14</v>
      </c>
      <c r="C3" s="22" t="s">
        <v>74</v>
      </c>
      <c r="D3" s="22" t="s">
        <v>75</v>
      </c>
      <c r="E3" s="22" t="s">
        <v>69</v>
      </c>
      <c r="F3" s="22" t="s">
        <v>22</v>
      </c>
      <c r="G3" s="22" t="s">
        <v>61</v>
      </c>
      <c r="H3" s="22" t="s">
        <v>62</v>
      </c>
    </row>
    <row r="4" spans="1:6" s="1" customFormat="1" ht="12.75">
      <c r="A4" s="28"/>
      <c r="B4" s="28"/>
      <c r="C4" s="28"/>
      <c r="D4" s="28"/>
      <c r="E4" s="28"/>
      <c r="F4" s="28"/>
    </row>
    <row r="5" spans="1:8" ht="12.75">
      <c r="A5" s="26" t="s">
        <v>77</v>
      </c>
      <c r="B5" s="26" t="s">
        <v>15</v>
      </c>
      <c r="C5" s="25">
        <v>0.8089634325709356</v>
      </c>
      <c r="D5" s="8">
        <v>4301.7429</v>
      </c>
      <c r="E5" s="8">
        <v>1459</v>
      </c>
      <c r="F5" s="25">
        <v>0.38993624641430896</v>
      </c>
      <c r="G5" s="18">
        <f>F5/(1-F5)</f>
        <v>0.6391729456510608</v>
      </c>
      <c r="H5" s="18">
        <f>C5/(1+G5)</f>
        <v>0.49351926818779</v>
      </c>
    </row>
    <row r="6" spans="1:8" ht="12.75">
      <c r="A6" s="26" t="s">
        <v>27</v>
      </c>
      <c r="B6" s="26" t="s">
        <v>16</v>
      </c>
      <c r="C6" s="25">
        <v>1.4803302467669157</v>
      </c>
      <c r="D6" s="8">
        <v>2238.7365</v>
      </c>
      <c r="E6" s="8">
        <v>20.497</v>
      </c>
      <c r="F6" s="25">
        <v>0.05620407920068313</v>
      </c>
      <c r="G6" s="18">
        <f aca="true" t="shared" si="0" ref="G6:G11">F6/(1-F6)</f>
        <v>0.05955109358078485</v>
      </c>
      <c r="H6" s="18">
        <f aca="true" t="shared" si="1" ref="H6:H11">C6/(1+G6)</f>
        <v>1.3971296483344613</v>
      </c>
    </row>
    <row r="7" spans="1:8" ht="12.75">
      <c r="A7" s="26" t="s">
        <v>26</v>
      </c>
      <c r="B7" s="26" t="s">
        <v>17</v>
      </c>
      <c r="C7" s="25">
        <v>1.3581034909421739</v>
      </c>
      <c r="D7" s="8">
        <v>559.04625</v>
      </c>
      <c r="E7" s="8">
        <v>209.206</v>
      </c>
      <c r="F7" s="25">
        <v>0.4102862950827099</v>
      </c>
      <c r="G7" s="18">
        <f t="shared" si="0"/>
        <v>0.6957381042047418</v>
      </c>
      <c r="H7" s="18">
        <f t="shared" si="1"/>
        <v>0.8008922413046147</v>
      </c>
    </row>
    <row r="8" spans="1:8" ht="12.75">
      <c r="A8" s="26" t="s">
        <v>78</v>
      </c>
      <c r="B8" s="26" t="s">
        <v>18</v>
      </c>
      <c r="C8" s="25">
        <v>0.6987886539579214</v>
      </c>
      <c r="D8" s="8">
        <v>20557.68</v>
      </c>
      <c r="E8" s="8">
        <v>865.7</v>
      </c>
      <c r="F8" s="25">
        <v>0.07893823988990599</v>
      </c>
      <c r="G8" s="18">
        <f t="shared" si="0"/>
        <v>0.08570352533197181</v>
      </c>
      <c r="H8" s="18">
        <f t="shared" si="1"/>
        <v>0.6436275075594465</v>
      </c>
    </row>
    <row r="9" spans="1:8" ht="12.75">
      <c r="A9" s="26" t="s">
        <v>79</v>
      </c>
      <c r="B9" s="26" t="s">
        <v>16</v>
      </c>
      <c r="C9" s="25">
        <v>1.0089074948211258</v>
      </c>
      <c r="D9" s="8">
        <v>1216.7828</v>
      </c>
      <c r="E9" s="8">
        <v>138.308</v>
      </c>
      <c r="F9" s="25">
        <v>0.1691211106110851</v>
      </c>
      <c r="G9" s="18">
        <f t="shared" si="0"/>
        <v>0.203544840013288</v>
      </c>
      <c r="H9" s="18">
        <f t="shared" si="1"/>
        <v>0.8382799387931295</v>
      </c>
    </row>
    <row r="10" spans="1:8" ht="12.75">
      <c r="A10" s="26" t="s">
        <v>80</v>
      </c>
      <c r="B10" s="26" t="s">
        <v>20</v>
      </c>
      <c r="C10" s="25">
        <v>0.546449455786598</v>
      </c>
      <c r="D10" s="8">
        <v>174.272896</v>
      </c>
      <c r="E10" s="8">
        <v>118.3</v>
      </c>
      <c r="F10" s="25">
        <v>0.4402273164438322</v>
      </c>
      <c r="G10" s="18">
        <f t="shared" si="0"/>
        <v>0.7864394411801618</v>
      </c>
      <c r="H10" s="18">
        <f t="shared" si="1"/>
        <v>0.3058874782934714</v>
      </c>
    </row>
    <row r="11" spans="1:8" ht="12.75">
      <c r="A11" s="26" t="s">
        <v>21</v>
      </c>
      <c r="B11" s="26" t="s">
        <v>19</v>
      </c>
      <c r="C11" s="25">
        <v>0.5878054725608217</v>
      </c>
      <c r="D11" s="8">
        <v>5112.9962000000005</v>
      </c>
      <c r="E11" s="8">
        <v>994.461</v>
      </c>
      <c r="F11" s="25">
        <v>0.197568376468271</v>
      </c>
      <c r="G11" s="18">
        <f t="shared" si="0"/>
        <v>0.2462121016600973</v>
      </c>
      <c r="H11" s="18">
        <f t="shared" si="1"/>
        <v>0.47167369966781536</v>
      </c>
    </row>
    <row r="12" spans="1:6" ht="12.75">
      <c r="A12" s="26"/>
      <c r="B12" s="26"/>
      <c r="C12" s="25"/>
      <c r="D12" s="8"/>
      <c r="E12" s="8"/>
      <c r="F12" s="25"/>
    </row>
    <row r="13" spans="1:8" ht="12.75">
      <c r="A13" s="26" t="s">
        <v>49</v>
      </c>
      <c r="B13" s="26"/>
      <c r="C13" s="25">
        <f>AVERAGE(C5:C11)</f>
        <v>0.9270497496294989</v>
      </c>
      <c r="D13" s="8"/>
      <c r="E13" s="8"/>
      <c r="F13" s="25">
        <f>AVERAGE(F5:F11)</f>
        <v>0.2488973805872566</v>
      </c>
      <c r="G13" s="25">
        <f>AVERAGE(G5:G11)</f>
        <v>0.38805172166030083</v>
      </c>
      <c r="H13" s="25">
        <f>AVERAGE(H5:H11)</f>
        <v>0.7072871117343899</v>
      </c>
    </row>
    <row r="14" spans="1:8" ht="12.75">
      <c r="A14" s="26" t="s">
        <v>50</v>
      </c>
      <c r="B14" s="26"/>
      <c r="C14" s="25">
        <f>MEDIAN(C5:C11)</f>
        <v>0.8089634325709356</v>
      </c>
      <c r="D14" s="8"/>
      <c r="E14" s="8"/>
      <c r="F14" s="25">
        <f>MEDIAN(F5:F11)</f>
        <v>0.197568376468271</v>
      </c>
      <c r="G14" s="25">
        <f>MEDIAN(G5:G11)</f>
        <v>0.2462121016600973</v>
      </c>
      <c r="H14" s="25">
        <f>MEDIAN(H5:H11)</f>
        <v>0.6436275075594465</v>
      </c>
    </row>
    <row r="15" spans="1:8" ht="13.5" thickBot="1">
      <c r="A15" s="27"/>
      <c r="B15" s="27"/>
      <c r="C15" s="27"/>
      <c r="D15" s="27"/>
      <c r="E15" s="27"/>
      <c r="F15" s="27"/>
      <c r="G15" s="44"/>
      <c r="H15" s="44"/>
    </row>
    <row r="16" ht="12.75">
      <c r="D16" s="16"/>
    </row>
    <row r="17" ht="12.75">
      <c r="D17" s="16"/>
    </row>
    <row r="18" spans="1:4" ht="12.75">
      <c r="A18" s="2" t="s">
        <v>56</v>
      </c>
      <c r="C18" s="45">
        <v>0.0516</v>
      </c>
      <c r="D18" s="16"/>
    </row>
    <row r="19" spans="1:4" ht="12.75">
      <c r="A19" s="2" t="s">
        <v>51</v>
      </c>
      <c r="C19" s="45">
        <v>0.065</v>
      </c>
      <c r="D19" s="16"/>
    </row>
    <row r="20" ht="12.75">
      <c r="D20" s="16"/>
    </row>
    <row r="21" spans="1:4" ht="12.75">
      <c r="A21" s="2" t="s">
        <v>55</v>
      </c>
      <c r="C21" s="45">
        <f>C18+H13*C19</f>
        <v>0.09757366226273534</v>
      </c>
      <c r="D21" s="16"/>
    </row>
    <row r="22" spans="1:4" ht="12.75">
      <c r="A22" s="2" t="s">
        <v>81</v>
      </c>
      <c r="C22" s="48">
        <v>0.06</v>
      </c>
      <c r="D22" s="16"/>
    </row>
    <row r="23" spans="1:4" ht="12.75">
      <c r="A23" s="2" t="s">
        <v>57</v>
      </c>
      <c r="C23" s="45">
        <f>C21+C22</f>
        <v>0.15757366226273534</v>
      </c>
      <c r="D23" s="16"/>
    </row>
    <row r="24" ht="12.75">
      <c r="D24" s="16"/>
    </row>
    <row r="25" ht="12.75">
      <c r="D25" s="16"/>
    </row>
    <row r="26" ht="12.75">
      <c r="D26" s="16"/>
    </row>
    <row r="27" spans="1:4" ht="12.75">
      <c r="A27" s="24"/>
      <c r="D27" s="16"/>
    </row>
    <row r="28" ht="12.75">
      <c r="A28" s="24"/>
    </row>
    <row r="29" ht="12.75">
      <c r="A29" s="24"/>
    </row>
    <row r="30" ht="12.75">
      <c r="A30" s="29"/>
    </row>
    <row r="31" spans="1:6" ht="12.75">
      <c r="A31" s="24"/>
      <c r="D31" s="18"/>
      <c r="E31" s="19"/>
      <c r="F31" s="18"/>
    </row>
    <row r="32" spans="1:6" ht="12.75">
      <c r="A32" s="24"/>
      <c r="F32" s="18"/>
    </row>
    <row r="33" spans="1:6" ht="12.75">
      <c r="A33" s="24"/>
      <c r="F33" s="18"/>
    </row>
    <row r="34" spans="1:6" ht="12.75">
      <c r="A34" s="24"/>
      <c r="F34" s="20"/>
    </row>
    <row r="35" spans="1:6" ht="12.75">
      <c r="A35" s="2"/>
      <c r="F35" s="21"/>
    </row>
    <row r="36" spans="1:6" ht="12.75">
      <c r="A36" s="13"/>
      <c r="F36" s="21"/>
    </row>
    <row r="37" spans="1:6" ht="12.75">
      <c r="A37" s="1"/>
      <c r="B37" s="14"/>
      <c r="F37" s="21"/>
    </row>
    <row r="38" spans="1:6" ht="12.75">
      <c r="A38" s="2"/>
      <c r="B38" s="17"/>
      <c r="F38" s="21"/>
    </row>
    <row r="39" spans="1:6" ht="12.75">
      <c r="A39" s="2"/>
      <c r="B39" s="17"/>
      <c r="D39" s="18"/>
      <c r="E39" s="18"/>
      <c r="F39" s="21"/>
    </row>
    <row r="40" spans="1:6" ht="12.75">
      <c r="A40" s="2"/>
      <c r="B40" s="17"/>
      <c r="D40" s="18"/>
      <c r="E40" s="18"/>
      <c r="F40" s="21"/>
    </row>
    <row r="41" spans="1:6" ht="12.75">
      <c r="A41" s="2"/>
      <c r="B41" s="17"/>
      <c r="D41" s="18"/>
      <c r="E41" s="18"/>
      <c r="F41" s="21"/>
    </row>
    <row r="42" spans="1:6" ht="12.75">
      <c r="A42" s="2"/>
      <c r="B42" s="17"/>
      <c r="D42" s="18"/>
      <c r="E42"/>
      <c r="F42" s="18"/>
    </row>
    <row r="43" spans="1:5" ht="12.75">
      <c r="A43" s="2"/>
      <c r="B43" s="17"/>
      <c r="D43" s="18"/>
      <c r="E43"/>
    </row>
    <row r="44" spans="1:5" ht="12.75">
      <c r="A44" s="2"/>
      <c r="B44" s="17"/>
      <c r="D44" s="18"/>
      <c r="E44" s="2"/>
    </row>
    <row r="45" spans="1:5" ht="12.75">
      <c r="A45" s="2"/>
      <c r="B45" s="17"/>
      <c r="D45" s="18"/>
      <c r="E45"/>
    </row>
    <row r="46" spans="1:6" ht="12.75">
      <c r="A46" s="2"/>
      <c r="B46" s="17"/>
      <c r="E46"/>
      <c r="F46" s="18"/>
    </row>
    <row r="47" spans="1:6" ht="12.75">
      <c r="A47" s="2"/>
      <c r="B47" s="17"/>
      <c r="E47"/>
      <c r="F47" s="18"/>
    </row>
    <row r="48" spans="1:6" ht="12.75">
      <c r="A48" s="2"/>
      <c r="B48" s="17"/>
      <c r="E48"/>
      <c r="F48" s="18"/>
    </row>
    <row r="49" spans="1:6" ht="12.75">
      <c r="A49" s="2"/>
      <c r="B49" s="17"/>
      <c r="E49"/>
      <c r="F49" s="18"/>
    </row>
    <row r="50" spans="1:2" ht="12.75">
      <c r="A50" s="2"/>
      <c r="B50" s="17"/>
    </row>
    <row r="51" spans="1:2" ht="12.75">
      <c r="A51" s="2"/>
      <c r="B51" s="17"/>
    </row>
    <row r="52" spans="1:2" ht="12.75">
      <c r="A52" s="2"/>
      <c r="B52" s="17"/>
    </row>
    <row r="53" spans="1:2" ht="12.75">
      <c r="A53" s="2"/>
      <c r="B53" s="17"/>
    </row>
    <row r="54" spans="1:2" ht="12.75">
      <c r="A54" s="2"/>
      <c r="B54" s="17"/>
    </row>
    <row r="55" spans="1:2" ht="12.75">
      <c r="A55" s="2"/>
      <c r="B55" s="17"/>
    </row>
    <row r="56" spans="1:2" ht="12.75">
      <c r="A56" s="2"/>
      <c r="B56" s="17"/>
    </row>
    <row r="57" spans="1:2" ht="12.75">
      <c r="A57" s="2"/>
      <c r="B57" s="17"/>
    </row>
    <row r="58" spans="1:2" ht="12.75">
      <c r="A58" s="2"/>
      <c r="B58" s="17"/>
    </row>
    <row r="59" spans="1:2" ht="12.75">
      <c r="A59" s="2"/>
      <c r="B59" s="17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A1" sqref="A1"/>
    </sheetView>
  </sheetViews>
  <sheetFormatPr defaultColWidth="12.57421875" defaultRowHeight="12.75"/>
  <cols>
    <col min="1" max="1" width="28.57421875" style="2" customWidth="1"/>
    <col min="2" max="2" width="14.00390625" style="2" customWidth="1"/>
    <col min="3" max="8" width="12.57421875" style="2" customWidth="1"/>
    <col min="9" max="9" width="16.8515625" style="2" customWidth="1"/>
    <col min="10" max="16384" width="12.57421875" style="2" customWidth="1"/>
  </cols>
  <sheetData>
    <row r="1" spans="1:2" ht="12.75">
      <c r="A1" s="62" t="s">
        <v>71</v>
      </c>
      <c r="B1" s="4"/>
    </row>
    <row r="2" ht="13.5" thickBot="1"/>
    <row r="3" spans="1:7" ht="13.5" thickBot="1">
      <c r="A3" s="5"/>
      <c r="B3" s="5" t="s">
        <v>67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52</v>
      </c>
    </row>
    <row r="4" spans="1:2" ht="12.75">
      <c r="A4" s="1"/>
      <c r="B4" s="1"/>
    </row>
    <row r="5" spans="1:7" s="1" customFormat="1" ht="12.75">
      <c r="A5" s="11" t="s">
        <v>0</v>
      </c>
      <c r="B5" s="60">
        <v>61366</v>
      </c>
      <c r="C5" s="12">
        <v>85281</v>
      </c>
      <c r="D5" s="12">
        <v>105629.74264489581</v>
      </c>
      <c r="E5" s="12">
        <v>133223.1477369551</v>
      </c>
      <c r="F5" s="12">
        <v>165731.6835157364</v>
      </c>
      <c r="G5" s="57"/>
    </row>
    <row r="6" spans="1:7" ht="14.25">
      <c r="A6" s="7" t="s">
        <v>1</v>
      </c>
      <c r="B6" s="7"/>
      <c r="C6" s="9">
        <v>43279</v>
      </c>
      <c r="D6" s="9">
        <v>55075.28355740496</v>
      </c>
      <c r="E6" s="9">
        <v>70418.82451218671</v>
      </c>
      <c r="F6" s="9">
        <v>88252.8274516856</v>
      </c>
      <c r="G6" s="38"/>
    </row>
    <row r="7" spans="1:7" ht="12.75">
      <c r="A7" s="7" t="s">
        <v>2</v>
      </c>
      <c r="B7" s="7"/>
      <c r="C7" s="8">
        <f>C5-C6</f>
        <v>42002</v>
      </c>
      <c r="D7" s="8">
        <f>D5-D6</f>
        <v>50554.45908749085</v>
      </c>
      <c r="E7" s="8">
        <f>E5-E6</f>
        <v>62804.32322476841</v>
      </c>
      <c r="F7" s="8">
        <f>F5-F6</f>
        <v>77478.8560640508</v>
      </c>
      <c r="G7" s="38"/>
    </row>
    <row r="8" spans="1:7" ht="12.75">
      <c r="A8" s="7"/>
      <c r="B8" s="7"/>
      <c r="C8" s="3"/>
      <c r="D8" s="3"/>
      <c r="E8" s="3"/>
      <c r="F8" s="3"/>
      <c r="G8" s="38"/>
    </row>
    <row r="9" spans="1:7" ht="12.75">
      <c r="A9" s="7" t="s">
        <v>3</v>
      </c>
      <c r="B9" s="7"/>
      <c r="C9" s="8">
        <v>28014</v>
      </c>
      <c r="D9" s="8">
        <v>33571.11365162624</v>
      </c>
      <c r="E9" s="8">
        <v>41027.52540765483</v>
      </c>
      <c r="F9" s="8">
        <v>49583.56900376997</v>
      </c>
      <c r="G9" s="38"/>
    </row>
    <row r="10" spans="1:7" ht="12.75">
      <c r="A10" s="7" t="s">
        <v>12</v>
      </c>
      <c r="B10" s="7"/>
      <c r="C10" s="8">
        <f>C7-C9</f>
        <v>13988</v>
      </c>
      <c r="D10" s="8">
        <f>D7-D9</f>
        <v>16983.345435864612</v>
      </c>
      <c r="E10" s="8">
        <f>E7-E9</f>
        <v>21776.797817113576</v>
      </c>
      <c r="F10" s="8">
        <f>F7-F9</f>
        <v>27895.287060280825</v>
      </c>
      <c r="G10" s="38"/>
    </row>
    <row r="11" spans="1:7" ht="12.75">
      <c r="A11" s="7"/>
      <c r="B11" s="7"/>
      <c r="C11" s="3"/>
      <c r="D11" s="3"/>
      <c r="E11" s="3"/>
      <c r="F11" s="3"/>
      <c r="G11" s="38"/>
    </row>
    <row r="12" spans="1:7" ht="12.75">
      <c r="A12" s="11" t="s">
        <v>68</v>
      </c>
      <c r="B12" s="11"/>
      <c r="C12" s="12">
        <f>C10-C16</f>
        <v>12910</v>
      </c>
      <c r="D12" s="12">
        <f>D10-D16</f>
        <v>14886.678769197946</v>
      </c>
      <c r="E12" s="12">
        <f>E10-E16</f>
        <v>18517.13115044691</v>
      </c>
      <c r="F12" s="12">
        <f>F10-F16</f>
        <v>24797.787060280825</v>
      </c>
      <c r="G12" s="12"/>
    </row>
    <row r="13" spans="1:9" ht="14.25">
      <c r="A13" s="7" t="s">
        <v>5</v>
      </c>
      <c r="B13" s="7"/>
      <c r="C13" s="9">
        <f>C12*C52</f>
        <v>3227.5</v>
      </c>
      <c r="D13" s="9">
        <f>D12*D52</f>
        <v>3721.6696922994865</v>
      </c>
      <c r="E13" s="9">
        <f>E12*E52</f>
        <v>4629.282787611727</v>
      </c>
      <c r="F13" s="9">
        <f>F12*F52</f>
        <v>6199.446765070206</v>
      </c>
      <c r="G13" s="9"/>
      <c r="H13" s="58"/>
      <c r="I13" s="59"/>
    </row>
    <row r="14" spans="1:2" ht="12.75">
      <c r="A14" s="7"/>
      <c r="B14" s="7"/>
    </row>
    <row r="15" spans="1:9" s="1" customFormat="1" ht="12.75">
      <c r="A15" s="11" t="s">
        <v>35</v>
      </c>
      <c r="B15" s="11"/>
      <c r="C15" s="12">
        <f>C12-C13</f>
        <v>9682.5</v>
      </c>
      <c r="D15" s="12">
        <f>D12-D13</f>
        <v>11165.00907689846</v>
      </c>
      <c r="E15" s="12">
        <f>E12-E13</f>
        <v>13887.848362835182</v>
      </c>
      <c r="F15" s="12">
        <f>F12-F13</f>
        <v>18598.34029521062</v>
      </c>
      <c r="G15" s="12"/>
      <c r="I15" s="63"/>
    </row>
    <row r="16" spans="1:7" ht="12.75">
      <c r="A16" s="7" t="s">
        <v>36</v>
      </c>
      <c r="B16" s="7"/>
      <c r="C16" s="8">
        <v>1078</v>
      </c>
      <c r="D16" s="8">
        <v>2096.6666666666665</v>
      </c>
      <c r="E16" s="8">
        <v>3259.6666666666665</v>
      </c>
      <c r="F16" s="8">
        <v>3097.5</v>
      </c>
      <c r="G16" s="57"/>
    </row>
    <row r="17" spans="1:7" ht="12.75">
      <c r="A17" s="7" t="s">
        <v>37</v>
      </c>
      <c r="B17" s="7"/>
      <c r="C17" s="8">
        <f>C36</f>
        <v>2558.43</v>
      </c>
      <c r="D17" s="8">
        <f>D36</f>
        <v>3168.892279346874</v>
      </c>
      <c r="E17" s="8">
        <f>E36</f>
        <v>3996.6944321086535</v>
      </c>
      <c r="F17" s="8">
        <f>F36</f>
        <v>4971.950505472092</v>
      </c>
      <c r="G17" s="57"/>
    </row>
    <row r="18" spans="1:7" ht="24">
      <c r="A18" s="7" t="s">
        <v>38</v>
      </c>
      <c r="B18" s="7"/>
      <c r="C18" s="10">
        <f>C39</f>
        <v>382.6400000000001</v>
      </c>
      <c r="D18" s="10">
        <f>D39</f>
        <v>325.5798823183329</v>
      </c>
      <c r="E18" s="10">
        <f>E39</f>
        <v>441.494481472949</v>
      </c>
      <c r="F18" s="10">
        <f>F39</f>
        <v>520.1365724605002</v>
      </c>
      <c r="G18" s="57"/>
    </row>
    <row r="19" spans="1:6" ht="12.75">
      <c r="A19" s="7"/>
      <c r="B19" s="7"/>
      <c r="C19" s="10"/>
      <c r="D19" s="10"/>
      <c r="E19" s="10"/>
      <c r="F19" s="10"/>
    </row>
    <row r="20" spans="1:8" ht="12.75">
      <c r="A20" s="39" t="s">
        <v>39</v>
      </c>
      <c r="B20" s="39"/>
      <c r="C20" s="40">
        <f>C15+C16-C17-C18</f>
        <v>7819.429999999999</v>
      </c>
      <c r="D20" s="40">
        <f>D15+D16-D17-D18</f>
        <v>9767.20358189992</v>
      </c>
      <c r="E20" s="40">
        <f>E15+E16-E17-E18</f>
        <v>12709.326115920247</v>
      </c>
      <c r="F20" s="40">
        <f>F15+F16-F17-F18</f>
        <v>16203.753217278025</v>
      </c>
      <c r="G20" s="40"/>
      <c r="H20" s="3"/>
    </row>
    <row r="21" spans="1:8" ht="12.75">
      <c r="A21" s="34"/>
      <c r="B21" s="34"/>
      <c r="C21" s="35"/>
      <c r="D21" s="35"/>
      <c r="E21" s="35" t="s">
        <v>42</v>
      </c>
      <c r="F21" s="57">
        <f>F20*(1+$B$23)/(B22-$B$23)</f>
        <v>166660.32261225846</v>
      </c>
      <c r="H21" s="58"/>
    </row>
    <row r="22" spans="1:6" ht="12.75">
      <c r="A22" s="34" t="s">
        <v>40</v>
      </c>
      <c r="B22" s="36">
        <f>WACC!C23</f>
        <v>0.15757366226273534</v>
      </c>
      <c r="C22" s="35"/>
      <c r="D22" s="35"/>
      <c r="E22" s="35"/>
      <c r="F22" s="35"/>
    </row>
    <row r="23" spans="1:6" ht="12.75">
      <c r="A23" s="34" t="s">
        <v>41</v>
      </c>
      <c r="B23" s="47">
        <v>0.055</v>
      </c>
      <c r="C23" s="35"/>
      <c r="D23" s="35"/>
      <c r="E23" s="35"/>
      <c r="F23" s="35"/>
    </row>
    <row r="24" spans="1:6" ht="12.75">
      <c r="A24" s="34"/>
      <c r="B24" s="34"/>
      <c r="C24" s="35"/>
      <c r="D24" s="35"/>
      <c r="E24" s="35"/>
      <c r="F24" s="35"/>
    </row>
    <row r="25" spans="1:6" ht="12.75">
      <c r="A25" s="34" t="s">
        <v>43</v>
      </c>
      <c r="B25" s="41">
        <f>NPV(B22,C20:F20)</f>
        <v>31262.193219434022</v>
      </c>
      <c r="C25" s="35"/>
      <c r="D25" s="35"/>
      <c r="E25" s="35"/>
      <c r="F25" s="35"/>
    </row>
    <row r="26" spans="1:6" ht="12.75">
      <c r="A26" s="34" t="s">
        <v>44</v>
      </c>
      <c r="B26" s="42">
        <f>F21/(1+B22)^4</f>
        <v>92819.16784097892</v>
      </c>
      <c r="C26" s="35"/>
      <c r="D26" s="35"/>
      <c r="E26" s="35"/>
      <c r="F26" s="35"/>
    </row>
    <row r="27" spans="1:6" ht="12.75">
      <c r="A27" s="37" t="s">
        <v>45</v>
      </c>
      <c r="B27" s="41">
        <f>B25+B26</f>
        <v>124081.36106041294</v>
      </c>
      <c r="C27" s="35"/>
      <c r="D27" s="35"/>
      <c r="E27" s="35"/>
      <c r="F27" s="35"/>
    </row>
    <row r="28" spans="1:6" ht="12.75">
      <c r="A28" s="37"/>
      <c r="B28" s="41"/>
      <c r="C28" s="35"/>
      <c r="D28" s="35"/>
      <c r="E28" s="35"/>
      <c r="F28" s="35"/>
    </row>
    <row r="29" spans="1:6" ht="12.75">
      <c r="A29" s="34" t="s">
        <v>53</v>
      </c>
      <c r="B29" s="46">
        <f>B27/C12</f>
        <v>9.611259570907276</v>
      </c>
      <c r="C29" s="35"/>
      <c r="D29" s="35"/>
      <c r="E29" s="35"/>
      <c r="F29" s="35"/>
    </row>
    <row r="30" spans="1:6" ht="12.75">
      <c r="A30" s="34" t="s">
        <v>54</v>
      </c>
      <c r="B30" s="46">
        <f>B27/C5</f>
        <v>1.4549707562107965</v>
      </c>
      <c r="C30" s="35"/>
      <c r="D30" s="35"/>
      <c r="E30" s="35"/>
      <c r="F30" s="35"/>
    </row>
    <row r="31" spans="1:6" ht="12.75">
      <c r="A31" s="34"/>
      <c r="B31" s="46"/>
      <c r="C31" s="35"/>
      <c r="D31" s="35"/>
      <c r="E31" s="35"/>
      <c r="F31" s="35"/>
    </row>
    <row r="32" spans="1:6" ht="12.75">
      <c r="A32" s="34"/>
      <c r="B32" s="46"/>
      <c r="C32" s="35"/>
      <c r="D32" s="35"/>
      <c r="E32" s="35"/>
      <c r="F32" s="35"/>
    </row>
    <row r="33" spans="1:6" ht="12.75">
      <c r="A33" s="34"/>
      <c r="B33" s="46"/>
      <c r="C33" s="35"/>
      <c r="D33" s="35"/>
      <c r="E33" s="35"/>
      <c r="F33" s="35"/>
    </row>
    <row r="34" spans="1:6" ht="12.75">
      <c r="A34" s="34"/>
      <c r="B34" s="34"/>
      <c r="C34" s="35"/>
      <c r="D34" s="35"/>
      <c r="E34" s="35"/>
      <c r="F34" s="35"/>
    </row>
    <row r="35" spans="1:6" ht="12.75">
      <c r="A35" s="7" t="s">
        <v>63</v>
      </c>
      <c r="B35" s="7"/>
      <c r="C35" s="32">
        <v>0.03</v>
      </c>
      <c r="D35" s="32">
        <v>0.03</v>
      </c>
      <c r="E35" s="32">
        <v>0.03</v>
      </c>
      <c r="F35" s="32">
        <v>0.03</v>
      </c>
    </row>
    <row r="36" spans="1:6" ht="12.75">
      <c r="A36" s="7" t="s">
        <v>64</v>
      </c>
      <c r="B36" s="7"/>
      <c r="C36" s="56">
        <f>C35*C5</f>
        <v>2558.43</v>
      </c>
      <c r="D36" s="56">
        <f>D35*D5</f>
        <v>3168.892279346874</v>
      </c>
      <c r="E36" s="56">
        <f>E35*E5</f>
        <v>3996.6944321086535</v>
      </c>
      <c r="F36" s="56">
        <f>F35*F5</f>
        <v>4971.950505472092</v>
      </c>
    </row>
    <row r="37" spans="1:10" ht="12.75">
      <c r="A37" s="7" t="s">
        <v>7</v>
      </c>
      <c r="B37" s="32">
        <v>0.016</v>
      </c>
      <c r="C37" s="32">
        <v>0.016</v>
      </c>
      <c r="D37" s="32">
        <v>0.016</v>
      </c>
      <c r="E37" s="32">
        <v>0.016</v>
      </c>
      <c r="F37" s="32">
        <v>0.016</v>
      </c>
      <c r="J37" s="3"/>
    </row>
    <row r="38" spans="1:10" ht="12.75">
      <c r="A38" s="7" t="s">
        <v>66</v>
      </c>
      <c r="B38" s="56">
        <f>B5*B37</f>
        <v>981.856</v>
      </c>
      <c r="C38" s="56">
        <f>C5*C37</f>
        <v>1364.496</v>
      </c>
      <c r="D38" s="56">
        <f>D5*D37</f>
        <v>1690.075882318333</v>
      </c>
      <c r="E38" s="56">
        <f>E5*E37</f>
        <v>2131.570363791282</v>
      </c>
      <c r="F38" s="56">
        <f>F5*F37</f>
        <v>2651.7069362517823</v>
      </c>
      <c r="J38" s="33"/>
    </row>
    <row r="39" spans="1:6" ht="12.75">
      <c r="A39" s="7" t="s">
        <v>65</v>
      </c>
      <c r="C39" s="56">
        <f>C38-B38</f>
        <v>382.6400000000001</v>
      </c>
      <c r="D39" s="56">
        <f>D38-C38</f>
        <v>325.5798823183329</v>
      </c>
      <c r="E39" s="56">
        <f>E38-D38</f>
        <v>441.494481472949</v>
      </c>
      <c r="F39" s="56">
        <f>F38-E38</f>
        <v>520.1365724605002</v>
      </c>
    </row>
    <row r="41" ht="12.75">
      <c r="A41" s="2" t="s">
        <v>33</v>
      </c>
    </row>
    <row r="42" spans="1:6" ht="12.75">
      <c r="A42" s="11" t="s">
        <v>46</v>
      </c>
      <c r="B42" s="11"/>
      <c r="C42" s="32"/>
      <c r="D42" s="32">
        <f>D5/C5-1</f>
        <v>0.2386081617815905</v>
      </c>
      <c r="E42" s="32">
        <f>E5/D5-1</f>
        <v>0.2612276088262595</v>
      </c>
      <c r="F42" s="32">
        <f>F5/E5-1</f>
        <v>0.2440156709325647</v>
      </c>
    </row>
    <row r="43" spans="1:6" ht="12.75">
      <c r="A43" s="7" t="s">
        <v>1</v>
      </c>
      <c r="B43" s="7"/>
      <c r="C43" s="32">
        <f aca="true" t="shared" si="0" ref="C43:F44">C6/C$5</f>
        <v>0.5074870135200104</v>
      </c>
      <c r="D43" s="32">
        <f t="shared" si="0"/>
        <v>0.5213993916709242</v>
      </c>
      <c r="E43" s="32">
        <f t="shared" si="0"/>
        <v>0.5285779964546885</v>
      </c>
      <c r="F43" s="32">
        <f t="shared" si="0"/>
        <v>0.5325042597742387</v>
      </c>
    </row>
    <row r="44" spans="1:6" ht="12.75">
      <c r="A44" s="7" t="s">
        <v>2</v>
      </c>
      <c r="B44" s="7"/>
      <c r="C44" s="32">
        <f t="shared" si="0"/>
        <v>0.4925129864799897</v>
      </c>
      <c r="D44" s="32">
        <f t="shared" si="0"/>
        <v>0.47860060832907575</v>
      </c>
      <c r="E44" s="32">
        <f t="shared" si="0"/>
        <v>0.47142200354531144</v>
      </c>
      <c r="F44" s="32">
        <f t="shared" si="0"/>
        <v>0.46749574022576135</v>
      </c>
    </row>
    <row r="45" spans="1:6" ht="12.75">
      <c r="A45" s="7"/>
      <c r="B45" s="7"/>
      <c r="C45" s="32"/>
      <c r="D45" s="32"/>
      <c r="E45" s="32"/>
      <c r="F45" s="32"/>
    </row>
    <row r="46" spans="1:6" ht="12.75">
      <c r="A46" s="7" t="s">
        <v>3</v>
      </c>
      <c r="B46" s="7"/>
      <c r="C46" s="32">
        <f aca="true" t="shared" si="1" ref="C46:F47">C9/C$5</f>
        <v>0.32849051957645903</v>
      </c>
      <c r="D46" s="32">
        <f t="shared" si="1"/>
        <v>0.3178187583442763</v>
      </c>
      <c r="E46" s="32">
        <f t="shared" si="1"/>
        <v>0.3079609370036983</v>
      </c>
      <c r="F46" s="32">
        <f t="shared" si="1"/>
        <v>0.29917978235623216</v>
      </c>
    </row>
    <row r="47" spans="1:6" ht="12.75">
      <c r="A47" s="7" t="s">
        <v>12</v>
      </c>
      <c r="B47" s="7"/>
      <c r="C47" s="32">
        <f t="shared" si="1"/>
        <v>0.16402246690353067</v>
      </c>
      <c r="D47" s="32">
        <f t="shared" si="1"/>
        <v>0.16078184998479944</v>
      </c>
      <c r="E47" s="32">
        <f t="shared" si="1"/>
        <v>0.16346106654161313</v>
      </c>
      <c r="F47" s="32">
        <f t="shared" si="1"/>
        <v>0.16831595786952913</v>
      </c>
    </row>
    <row r="48" spans="1:6" ht="12.75">
      <c r="A48" s="7"/>
      <c r="B48" s="7"/>
      <c r="C48" s="32"/>
      <c r="D48" s="32"/>
      <c r="E48" s="32"/>
      <c r="F48" s="32"/>
    </row>
    <row r="49" spans="1:6" ht="12.75">
      <c r="A49" s="11" t="s">
        <v>6</v>
      </c>
      <c r="B49" s="11"/>
      <c r="C49" s="32">
        <f>C12/C$5</f>
        <v>0.1513819021821977</v>
      </c>
      <c r="D49" s="32">
        <f>D12/D$5</f>
        <v>0.14093264261036512</v>
      </c>
      <c r="E49" s="32">
        <f>E12/E$5</f>
        <v>0.13899334661427154</v>
      </c>
      <c r="F49" s="32">
        <f>F12/F$5</f>
        <v>0.14962610971079798</v>
      </c>
    </row>
    <row r="50" spans="1:6" ht="12.75">
      <c r="A50" s="7"/>
      <c r="B50" s="7"/>
      <c r="C50" s="32"/>
      <c r="D50" s="32"/>
      <c r="E50" s="32"/>
      <c r="F50" s="32"/>
    </row>
    <row r="51" spans="1:6" ht="12.75">
      <c r="A51" s="7" t="s">
        <v>4</v>
      </c>
      <c r="B51" s="7"/>
      <c r="C51" s="32">
        <f>C16/C$5</f>
        <v>0.012640564721333005</v>
      </c>
      <c r="D51" s="32">
        <f>D16/D$5</f>
        <v>0.01984920737443433</v>
      </c>
      <c r="E51" s="32">
        <f>E16/E$5</f>
        <v>0.02446771992734157</v>
      </c>
      <c r="F51" s="32">
        <f>F16/F$5</f>
        <v>0.01868984815873115</v>
      </c>
    </row>
    <row r="52" spans="1:7" ht="12.75">
      <c r="A52" s="7" t="s">
        <v>34</v>
      </c>
      <c r="B52" s="7"/>
      <c r="C52" s="32">
        <v>0.25</v>
      </c>
      <c r="D52" s="32">
        <v>0.25</v>
      </c>
      <c r="E52" s="32">
        <v>0.25</v>
      </c>
      <c r="F52" s="32">
        <v>0.25</v>
      </c>
      <c r="G52" s="32">
        <v>0.25</v>
      </c>
    </row>
    <row r="53" spans="1:6" ht="12.75">
      <c r="A53" s="7"/>
      <c r="B53" s="7"/>
      <c r="C53" s="32"/>
      <c r="D53" s="32"/>
      <c r="E53" s="32"/>
      <c r="F53" s="32"/>
    </row>
    <row r="54" spans="1:6" ht="12.75">
      <c r="A54" s="11"/>
      <c r="B54" s="11"/>
      <c r="C54" s="32"/>
      <c r="D54" s="32"/>
      <c r="E54" s="32"/>
      <c r="F54" s="32"/>
    </row>
    <row r="55" spans="1:6" ht="12.75">
      <c r="A55" s="7"/>
      <c r="B55" s="7"/>
      <c r="C55" s="32"/>
      <c r="D55" s="32"/>
      <c r="E55" s="32"/>
      <c r="F55" s="32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2.7109375" style="0" customWidth="1"/>
    <col min="2" max="2" width="32.7109375" style="0" customWidth="1"/>
    <col min="3" max="3" width="8.140625" style="0" customWidth="1"/>
    <col min="4" max="4" width="12.421875" style="0" customWidth="1"/>
    <col min="5" max="5" width="12.140625" style="17" customWidth="1"/>
    <col min="6" max="6" width="13.8515625" style="0" customWidth="1"/>
    <col min="7" max="7" width="11.28125" style="0" customWidth="1"/>
    <col min="8" max="8" width="12.140625" style="0" customWidth="1"/>
    <col min="9" max="9" width="11.421875" style="0" customWidth="1"/>
    <col min="10" max="10" width="10.7109375" style="0" customWidth="1"/>
  </cols>
  <sheetData>
    <row r="1" ht="12.75">
      <c r="A1" s="13" t="s">
        <v>73</v>
      </c>
    </row>
    <row r="2" spans="3:8" ht="13.5" thickBot="1">
      <c r="C2" s="15"/>
      <c r="D2" s="15"/>
      <c r="E2" s="15"/>
      <c r="F2" s="15"/>
      <c r="G2" s="14"/>
      <c r="H2" s="14"/>
    </row>
    <row r="3" spans="1:10" s="1" customFormat="1" ht="42.75" customHeight="1" thickBot="1">
      <c r="A3" s="23" t="s">
        <v>13</v>
      </c>
      <c r="B3" s="23" t="s">
        <v>14</v>
      </c>
      <c r="C3" s="22" t="s">
        <v>74</v>
      </c>
      <c r="D3" s="22" t="s">
        <v>75</v>
      </c>
      <c r="E3" s="22" t="s">
        <v>72</v>
      </c>
      <c r="F3" s="22" t="s">
        <v>22</v>
      </c>
      <c r="G3" s="22" t="s">
        <v>58</v>
      </c>
      <c r="H3" s="22" t="s">
        <v>6</v>
      </c>
      <c r="I3" s="51" t="s">
        <v>48</v>
      </c>
      <c r="J3" s="52" t="s">
        <v>47</v>
      </c>
    </row>
    <row r="4" spans="1:8" s="1" customFormat="1" ht="12.75">
      <c r="A4" s="28"/>
      <c r="B4" s="28"/>
      <c r="C4" s="28"/>
      <c r="D4" s="28"/>
      <c r="E4" s="28"/>
      <c r="F4" s="28"/>
      <c r="G4" s="28"/>
      <c r="H4" s="28"/>
    </row>
    <row r="5" spans="1:10" ht="12.75">
      <c r="A5" s="26" t="s">
        <v>77</v>
      </c>
      <c r="B5" s="26" t="s">
        <v>15</v>
      </c>
      <c r="C5" s="25">
        <v>0.8089634325709356</v>
      </c>
      <c r="D5" s="8">
        <v>4301.7429</v>
      </c>
      <c r="E5" s="8">
        <v>1459</v>
      </c>
      <c r="F5" s="25">
        <v>0.38993624641430896</v>
      </c>
      <c r="G5" s="8">
        <v>6220.8</v>
      </c>
      <c r="H5" s="8">
        <v>585.559</v>
      </c>
      <c r="I5" s="18">
        <f>(D5+E5)/G5</f>
        <v>0.9260453478652263</v>
      </c>
      <c r="J5" s="43">
        <f>(D5+E5)/H5</f>
        <v>9.838022983166514</v>
      </c>
    </row>
    <row r="6" spans="1:10" ht="12.75">
      <c r="A6" s="26" t="s">
        <v>27</v>
      </c>
      <c r="B6" s="26" t="s">
        <v>16</v>
      </c>
      <c r="C6" s="25">
        <v>1.4803302467669157</v>
      </c>
      <c r="D6" s="8">
        <v>2238.7365</v>
      </c>
      <c r="E6" s="8">
        <v>20.497</v>
      </c>
      <c r="F6" s="25">
        <v>0.05620407920068313</v>
      </c>
      <c r="G6" s="8">
        <v>990.29</v>
      </c>
      <c r="H6" s="8">
        <v>219.514</v>
      </c>
      <c r="I6" s="18">
        <f aca="true" t="shared" si="0" ref="I6:I11">(D6+E6)/G6</f>
        <v>2.2813857556877277</v>
      </c>
      <c r="J6" s="43">
        <f aca="true" t="shared" si="1" ref="J6:J11">(D6+E6)/H6</f>
        <v>10.29197909928296</v>
      </c>
    </row>
    <row r="7" spans="1:10" ht="12.75">
      <c r="A7" s="26" t="s">
        <v>26</v>
      </c>
      <c r="B7" s="26" t="s">
        <v>17</v>
      </c>
      <c r="C7" s="25">
        <v>1.3581034909421739</v>
      </c>
      <c r="D7" s="8">
        <v>559.04625</v>
      </c>
      <c r="E7" s="8">
        <v>209.206</v>
      </c>
      <c r="F7" s="25">
        <v>0.4102862950827099</v>
      </c>
      <c r="G7" s="8">
        <v>838.77</v>
      </c>
      <c r="H7" s="8">
        <v>63.431</v>
      </c>
      <c r="I7" s="18">
        <f t="shared" si="0"/>
        <v>0.9159271910058777</v>
      </c>
      <c r="J7" s="43">
        <f t="shared" si="1"/>
        <v>12.11162128927496</v>
      </c>
    </row>
    <row r="8" spans="1:10" ht="12.75">
      <c r="A8" s="26" t="s">
        <v>78</v>
      </c>
      <c r="B8" s="26" t="s">
        <v>18</v>
      </c>
      <c r="C8" s="25">
        <v>0.6987886539579214</v>
      </c>
      <c r="D8" s="8">
        <v>20557.68</v>
      </c>
      <c r="E8" s="8">
        <v>865.7</v>
      </c>
      <c r="F8" s="25">
        <v>0.07893823988990599</v>
      </c>
      <c r="G8" s="8">
        <v>11751.1</v>
      </c>
      <c r="H8" s="8">
        <v>1735.6</v>
      </c>
      <c r="I8" s="18">
        <f t="shared" si="0"/>
        <v>1.8230957101888334</v>
      </c>
      <c r="J8" s="43">
        <f t="shared" si="1"/>
        <v>12.343500806637476</v>
      </c>
    </row>
    <row r="9" spans="1:10" ht="12.75">
      <c r="A9" s="26" t="s">
        <v>79</v>
      </c>
      <c r="B9" s="26" t="s">
        <v>16</v>
      </c>
      <c r="C9" s="25">
        <v>1.0089074948211258</v>
      </c>
      <c r="D9" s="8">
        <v>1216.7828</v>
      </c>
      <c r="E9" s="8">
        <v>138.308</v>
      </c>
      <c r="F9" s="25">
        <v>0.1691211106110851</v>
      </c>
      <c r="G9" s="8">
        <v>1039.07</v>
      </c>
      <c r="H9" s="8">
        <v>129.829</v>
      </c>
      <c r="I9" s="18">
        <f t="shared" si="0"/>
        <v>1.3041381235142964</v>
      </c>
      <c r="J9" s="43">
        <f t="shared" si="1"/>
        <v>10.437504717744108</v>
      </c>
    </row>
    <row r="10" spans="1:10" ht="12.75">
      <c r="A10" s="26" t="s">
        <v>80</v>
      </c>
      <c r="B10" s="26" t="s">
        <v>20</v>
      </c>
      <c r="C10" s="25">
        <v>0.546449455786598</v>
      </c>
      <c r="D10" s="8">
        <v>174.272896</v>
      </c>
      <c r="E10" s="8">
        <v>118.3</v>
      </c>
      <c r="F10" s="25">
        <v>0.4402273164438322</v>
      </c>
      <c r="G10" s="8">
        <v>478.6</v>
      </c>
      <c r="H10" s="8">
        <v>24.5</v>
      </c>
      <c r="I10" s="18">
        <f t="shared" si="0"/>
        <v>0.6113098537400752</v>
      </c>
      <c r="J10" s="43">
        <f t="shared" si="1"/>
        <v>11.941750857142857</v>
      </c>
    </row>
    <row r="11" spans="1:10" ht="12.75">
      <c r="A11" s="26" t="s">
        <v>21</v>
      </c>
      <c r="B11" s="26" t="s">
        <v>19</v>
      </c>
      <c r="C11" s="25">
        <v>0.5878054725608217</v>
      </c>
      <c r="D11" s="8">
        <v>5112.9962000000005</v>
      </c>
      <c r="E11" s="8">
        <v>994.461</v>
      </c>
      <c r="F11" s="25">
        <v>0.197568376468271</v>
      </c>
      <c r="G11" s="8">
        <v>5390.07</v>
      </c>
      <c r="H11" s="8">
        <v>725.2030000000001</v>
      </c>
      <c r="I11" s="18">
        <f t="shared" si="0"/>
        <v>1.1330942269766442</v>
      </c>
      <c r="J11" s="43">
        <f t="shared" si="1"/>
        <v>8.421720814723601</v>
      </c>
    </row>
    <row r="12" spans="1:10" ht="12.75">
      <c r="A12" s="26"/>
      <c r="B12" s="26"/>
      <c r="C12" s="25"/>
      <c r="D12" s="8"/>
      <c r="E12" s="8"/>
      <c r="F12" s="25"/>
      <c r="G12" s="8"/>
      <c r="H12" s="8"/>
      <c r="J12" s="43"/>
    </row>
    <row r="13" spans="1:10" ht="12.75">
      <c r="A13" s="26" t="s">
        <v>49</v>
      </c>
      <c r="B13" s="26"/>
      <c r="C13" s="25">
        <f>AVERAGE(C5:C11)</f>
        <v>0.9270497496294989</v>
      </c>
      <c r="D13" s="8"/>
      <c r="E13" s="8"/>
      <c r="F13" s="25">
        <f>AVERAGE(F5:F11)</f>
        <v>0.2488973805872566</v>
      </c>
      <c r="G13" s="8"/>
      <c r="H13" s="8"/>
      <c r="I13" s="49">
        <f>AVERAGE(I5:I11)</f>
        <v>1.284999458425526</v>
      </c>
      <c r="J13" s="49">
        <f>AVERAGE(J5:J11)</f>
        <v>10.769442938281781</v>
      </c>
    </row>
    <row r="14" spans="1:10" ht="12.75">
      <c r="A14" s="26" t="s">
        <v>50</v>
      </c>
      <c r="B14" s="26"/>
      <c r="C14" s="25">
        <f>MEDIAN(C5:C11)</f>
        <v>0.8089634325709356</v>
      </c>
      <c r="D14" s="8"/>
      <c r="E14" s="8"/>
      <c r="F14" s="25">
        <f>MEDIAN(F5:F11)</f>
        <v>0.197568376468271</v>
      </c>
      <c r="G14" s="8"/>
      <c r="H14" s="8"/>
      <c r="I14" s="49">
        <f>MEDIAN(I5:I11)</f>
        <v>1.1330942269766442</v>
      </c>
      <c r="J14" s="49">
        <f>MEDIAN(J5:J11)</f>
        <v>10.437504717744108</v>
      </c>
    </row>
    <row r="15" spans="1:10" ht="13.5" thickBot="1">
      <c r="A15" s="27"/>
      <c r="B15" s="27"/>
      <c r="C15" s="27"/>
      <c r="D15" s="27"/>
      <c r="E15" s="27"/>
      <c r="F15" s="27"/>
      <c r="G15" s="27"/>
      <c r="H15" s="27"/>
      <c r="I15" s="53"/>
      <c r="J15" s="53"/>
    </row>
    <row r="16" ht="12.75">
      <c r="D16" s="16"/>
    </row>
    <row r="17" spans="4:5" ht="12.75">
      <c r="D17" s="2" t="s">
        <v>58</v>
      </c>
      <c r="E17" s="61" t="s">
        <v>68</v>
      </c>
    </row>
    <row r="18" spans="1:5" ht="12.75">
      <c r="A18" s="2" t="s">
        <v>76</v>
      </c>
      <c r="B18" s="17"/>
      <c r="D18" s="50">
        <v>85281</v>
      </c>
      <c r="E18" s="50">
        <v>13988</v>
      </c>
    </row>
    <row r="19" spans="1:5" ht="12.75">
      <c r="A19" s="2"/>
      <c r="B19" s="17"/>
      <c r="D19" s="54"/>
      <c r="E19" s="54"/>
    </row>
    <row r="20" spans="1:5" ht="12.75">
      <c r="A20" s="2" t="s">
        <v>59</v>
      </c>
      <c r="B20" s="17"/>
      <c r="D20" s="55">
        <f>D18*I13</f>
        <v>109586.03881398728</v>
      </c>
      <c r="E20" s="55">
        <f>E18*J13</f>
        <v>150642.96782068556</v>
      </c>
    </row>
    <row r="21" spans="1:8" ht="12.75">
      <c r="A21" s="2" t="s">
        <v>60</v>
      </c>
      <c r="B21" s="17"/>
      <c r="D21" s="55">
        <f>D18*I14</f>
        <v>96631.4087707952</v>
      </c>
      <c r="E21" s="55">
        <f>E18*J14</f>
        <v>145999.8159918046</v>
      </c>
      <c r="F21" s="18"/>
      <c r="G21" s="1"/>
      <c r="H21" s="18"/>
    </row>
    <row r="22" spans="1:8" ht="12.75">
      <c r="A22" s="24"/>
      <c r="F22" s="18"/>
      <c r="G22" s="1"/>
      <c r="H22" s="18"/>
    </row>
    <row r="23" spans="1:8" ht="12.75">
      <c r="A23" s="24"/>
      <c r="F23" s="18"/>
      <c r="G23" s="1"/>
      <c r="H23" s="18"/>
    </row>
    <row r="24" spans="1:8" ht="12.75">
      <c r="A24" s="24"/>
      <c r="F24" s="20"/>
      <c r="G24" s="14"/>
      <c r="H24" s="20"/>
    </row>
    <row r="25" spans="1:8" ht="12.75">
      <c r="A25" s="2"/>
      <c r="F25" s="21"/>
      <c r="G25" s="21"/>
      <c r="H25" s="18"/>
    </row>
    <row r="26" spans="1:8" ht="12.75">
      <c r="A26" s="13"/>
      <c r="F26" s="21"/>
      <c r="G26" s="21"/>
      <c r="H26" s="18"/>
    </row>
    <row r="27" spans="1:8" ht="12.75">
      <c r="A27" s="1"/>
      <c r="B27" s="14"/>
      <c r="F27" s="21"/>
      <c r="G27" s="21"/>
      <c r="H27" s="18"/>
    </row>
    <row r="28" spans="1:8" ht="12.75">
      <c r="A28" s="2"/>
      <c r="B28" s="17"/>
      <c r="F28" s="21"/>
      <c r="G28" s="21"/>
      <c r="H28" s="18"/>
    </row>
    <row r="29" spans="6:7" ht="12.75">
      <c r="F29" s="18"/>
      <c r="G29" s="18"/>
    </row>
    <row r="30" spans="6:7" ht="12.75">
      <c r="F30" s="18"/>
      <c r="G30" s="18"/>
    </row>
    <row r="31" spans="6:7" ht="12.75">
      <c r="F31" s="18"/>
      <c r="G31" s="18"/>
    </row>
    <row r="32" spans="6:7" ht="12.75">
      <c r="F32" s="18"/>
      <c r="G32" s="18"/>
    </row>
    <row r="34" spans="1:2" ht="12.75">
      <c r="A34" s="2"/>
      <c r="B34" s="17"/>
    </row>
    <row r="35" spans="1:2" ht="12.75">
      <c r="A35" s="2"/>
      <c r="B35" s="17"/>
    </row>
    <row r="36" spans="1:2" ht="12.75">
      <c r="A36" s="2"/>
      <c r="B36" s="17"/>
    </row>
    <row r="37" spans="1:2" ht="12.75">
      <c r="A37" s="2"/>
      <c r="B37" s="17"/>
    </row>
    <row r="38" spans="1:2" ht="12.75">
      <c r="A38" s="2"/>
      <c r="B38" s="17"/>
    </row>
    <row r="39" spans="1:2" ht="12.75">
      <c r="A39" s="2"/>
      <c r="B39" s="17"/>
    </row>
    <row r="40" spans="1:2" ht="12.75">
      <c r="A40" s="2"/>
      <c r="B40" s="17"/>
    </row>
    <row r="41" spans="1:2" ht="12.75">
      <c r="A41" s="2"/>
      <c r="B41" s="17"/>
    </row>
    <row r="42" spans="1:2" ht="12.75">
      <c r="A42" s="2"/>
      <c r="B42" s="17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Spyder Active Sports­­--2004</dc:title>
  <dc:subject/>
  <dc:creator>Belen Villalonga</dc:creator>
  <cp:keywords/>
  <dc:description/>
  <cp:lastModifiedBy>Bizjak, John</cp:lastModifiedBy>
  <cp:lastPrinted>2006-10-05T13:47:05Z</cp:lastPrinted>
  <dcterms:created xsi:type="dcterms:W3CDTF">2005-05-16T00:29:29Z</dcterms:created>
  <dcterms:modified xsi:type="dcterms:W3CDTF">2012-11-27T22:48:55Z</dcterms:modified>
  <cp:category/>
  <cp:version/>
  <cp:contentType/>
  <cp:contentStatus/>
</cp:coreProperties>
</file>